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firstSheet="2" activeTab="8"/>
  </bookViews>
  <sheets>
    <sheet name="CIM SUSP" sheetId="131" r:id="rId1"/>
    <sheet name="CIM DEF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1">'CIM DEF'!$A$1:$M$43</definedName>
    <definedName name="_xlnm.Print_Area" localSheetId="0">'CIM SUSP'!$A$1:$M$43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5" i="180" l="1"/>
  <c r="I32" i="181" l="1"/>
  <c r="I27" i="181"/>
  <c r="I26" i="181"/>
  <c r="I25" i="181"/>
  <c r="I24" i="181"/>
  <c r="I23" i="181"/>
  <c r="I28" i="181" s="1"/>
  <c r="I31" i="181" s="1"/>
  <c r="I19" i="181"/>
  <c r="I18" i="181"/>
  <c r="I20" i="181" s="1"/>
  <c r="I21" i="181" s="1"/>
  <c r="I16" i="181"/>
  <c r="I14" i="181"/>
  <c r="I28" i="131"/>
  <c r="I25" i="131"/>
  <c r="I24" i="131"/>
  <c r="I23" i="131"/>
  <c r="I26" i="131" s="1"/>
  <c r="I27" i="131" s="1"/>
  <c r="I20" i="131"/>
  <c r="I21" i="131" s="1"/>
  <c r="I19" i="131"/>
  <c r="I18" i="131"/>
  <c r="I16" i="131"/>
  <c r="I14" i="131"/>
  <c r="K4" i="180" l="1"/>
  <c r="K4" i="182"/>
  <c r="K4" i="179"/>
  <c r="K4" i="178"/>
  <c r="K4" i="177"/>
  <c r="K4" i="176"/>
  <c r="K4" i="181"/>
  <c r="K4" i="131"/>
  <c r="A19" i="24" l="1"/>
  <c r="I17" i="182"/>
  <c r="I16" i="182"/>
  <c r="F15" i="182"/>
  <c r="I15" i="182" s="1"/>
  <c r="A15" i="24" l="1"/>
  <c r="I21" i="177" l="1"/>
  <c r="I16" i="180" l="1"/>
  <c r="I15" i="180"/>
  <c r="I18" i="179"/>
  <c r="H18" i="179"/>
  <c r="I17" i="179"/>
  <c r="I16" i="179"/>
  <c r="I15" i="179"/>
  <c r="I16" i="178" l="1"/>
  <c r="I15" i="178"/>
  <c r="I16" i="177"/>
  <c r="I19" i="177"/>
  <c r="I20" i="177"/>
  <c r="I15" i="177"/>
  <c r="I16" i="176"/>
  <c r="I14" i="176"/>
  <c r="I18" i="176" l="1"/>
  <c r="D13" i="24"/>
  <c r="A11" i="24"/>
  <c r="A12" i="24" s="1"/>
  <c r="A13" i="24" s="1"/>
  <c r="A14" i="24" s="1"/>
  <c r="A17" i="24" s="1"/>
  <c r="A18" i="24" s="1"/>
  <c r="A10" i="24"/>
</calcChain>
</file>

<file path=xl/sharedStrings.xml><?xml version="1.0" encoding="utf-8"?>
<sst xmlns="http://schemas.openxmlformats.org/spreadsheetml/2006/main" count="314" uniqueCount="95">
  <si>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</si>
  <si>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</si>
  <si>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</si>
  <si>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</si>
  <si>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</si>
  <si>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</si>
  <si>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</si>
  <si>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</si>
  <si>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</si>
  <si>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</si>
  <si>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</si>
  <si>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</si>
  <si>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</si>
  <si>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</si>
  <si>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PZAS</t>
  </si>
  <si>
    <t>RELLENO</t>
  </si>
  <si>
    <t>FORMATO NUMEROS GENERADORES</t>
  </si>
  <si>
    <t>PLANTILLA</t>
  </si>
  <si>
    <t>ACERO DE REFUERZO</t>
  </si>
  <si>
    <t>VAR 3/8"</t>
  </si>
  <si>
    <t>TIPO DE VARILLA</t>
  </si>
  <si>
    <t>PESO/M</t>
  </si>
  <si>
    <t>VAR 1/2"</t>
  </si>
  <si>
    <t>kg</t>
  </si>
  <si>
    <t>m3</t>
  </si>
  <si>
    <t>m2</t>
  </si>
  <si>
    <t>(Vol excav-Vol concreto)</t>
  </si>
  <si>
    <t>ESTIMACIÓN DE COSTOS REPRESENTATIVOS DE INVERSIÓN PARA PROYECTOS DE TRANSMISIÓN EN AMÉRICA CENTRAL</t>
  </si>
  <si>
    <t>CONCRETO F´C=250 KG/CM2</t>
  </si>
  <si>
    <t>VAR 3/4"</t>
  </si>
  <si>
    <t>DESCRIPCIÓN</t>
  </si>
  <si>
    <t xml:space="preserve">PRECIO U  </t>
  </si>
  <si>
    <t>IMPORTE</t>
  </si>
  <si>
    <t>No.</t>
  </si>
  <si>
    <t>km</t>
  </si>
  <si>
    <t>km-L</t>
  </si>
  <si>
    <t>Suministro y montaje de torre de acero</t>
  </si>
  <si>
    <t>Suministro e instalación de sistema de tierras en torre de acero</t>
  </si>
  <si>
    <t>Apertura de brecha forestal</t>
  </si>
  <si>
    <t>Caminos de acceso</t>
  </si>
  <si>
    <t>KG</t>
  </si>
  <si>
    <t>VOL</t>
  </si>
  <si>
    <t>UNIDAD</t>
  </si>
  <si>
    <t>TOTAL</t>
  </si>
  <si>
    <t>Montaje de Torres</t>
  </si>
  <si>
    <t>Aislador de vidrio</t>
  </si>
  <si>
    <t>pza</t>
  </si>
  <si>
    <t>Electrodo para tierra ACS16</t>
  </si>
  <si>
    <t>Alambre ACS4</t>
  </si>
  <si>
    <t>VOLUMEN</t>
  </si>
  <si>
    <t>CANT</t>
  </si>
  <si>
    <t>MATERIAL</t>
  </si>
  <si>
    <t>ESTRUCTURA</t>
  </si>
  <si>
    <t>Acero galvanizado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</si>
  <si>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</si>
  <si>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</si>
  <si>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</si>
  <si>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</si>
  <si>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</si>
  <si>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</si>
  <si>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</si>
  <si>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</si>
  <si>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</si>
  <si>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Vestido de torre de acero suspensión, incluye suministro de aislamiento y herrajes necesarios</t>
  </si>
  <si>
    <t>Vestido de torre de acero remate deflexión, incluye suministro de aislamiento y herrajes necesarios</t>
  </si>
  <si>
    <t>6. Vestido Torre suspensión</t>
  </si>
  <si>
    <t>7. Vestido Torre remate-deflexión</t>
  </si>
  <si>
    <t>Sistema de tierras en torres de acero</t>
  </si>
  <si>
    <t>Torre de acero</t>
  </si>
  <si>
    <t>Estr</t>
  </si>
  <si>
    <t>Suministro, tendido y tensionado de cable guarda Alumoweld 7 No. 8</t>
  </si>
  <si>
    <t>Cable Alumoweld 7 No. 8</t>
  </si>
  <si>
    <t>Suministro, tendido y tensionado de cable conductor de guarda Alumoweld 7 No. 8</t>
  </si>
  <si>
    <t>LG-2018-009</t>
  </si>
  <si>
    <t xml:space="preserve">CONTRATO No. </t>
  </si>
  <si>
    <t>ING. GGM</t>
  </si>
  <si>
    <t>ING.JAGC</t>
  </si>
  <si>
    <t>DR.JHTH</t>
  </si>
  <si>
    <t>VAR 5/8"</t>
  </si>
  <si>
    <t>(38.03-5.21=32.82)+0.4x0.4x0.4x4=</t>
  </si>
  <si>
    <t>(149.3-26.68=122.62)+0.4x0.4x0.4x4=</t>
  </si>
  <si>
    <t>Vestido de Torres suspensión y remate deflexión</t>
  </si>
  <si>
    <t>1.b.9</t>
  </si>
  <si>
    <t>138 kV - 2C - 1km - ACAR 750 1 C/F Torre de acero</t>
  </si>
  <si>
    <t>Conjunto de Suspensión 1 conductores/fase</t>
  </si>
  <si>
    <t>Conjunto de Tensión 1 conductores /fase</t>
  </si>
  <si>
    <t>Suministro, tendido y tensionado de cable conductor ACAR 750 1 conductores/fase</t>
  </si>
  <si>
    <t>Cable ACAR 750</t>
  </si>
  <si>
    <t>Suministro, tendido y tensionado de cable conductor ACAR 750 1 C/F</t>
  </si>
  <si>
    <t xml:space="preserve">Cimentación de torre de acero suspensión 1 circuito </t>
  </si>
  <si>
    <t xml:space="preserve">Cimentación de torre de acero deflexión 1 circuito </t>
  </si>
  <si>
    <t>TORRE SUSPENSIÓN</t>
  </si>
  <si>
    <t>TORRE DEFLEXIÓN</t>
  </si>
  <si>
    <t xml:space="preserve">CIMENTACIÓN TORRE 138 kV 2C SUSPENSIÓN </t>
  </si>
  <si>
    <t xml:space="preserve">CIMENTACIÓN TORRE 138 kV 2C DEFLEXIÓN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</si>
</sst>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21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 wrapText="1"/>
    </xf>
    <xf numFmtId="43" fontId="3" fillId="0" borderId="33" xfId="1" applyFont="1" applyFill="1" applyBorder="1" applyAlignment="1">
      <alignment vertical="center" wrapText="1"/>
    </xf>
    <xf numFmtId="43" fontId="3" fillId="0" borderId="36" xfId="1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8.emf"/><Relationship Id="rId5" Type="http://schemas.openxmlformats.org/officeDocument/2006/relationships/image" Target="../media/image7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9.emf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10.emf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200025</xdr:colOff>
      <xdr:row>11</xdr:row>
      <xdr:rowOff>0</xdr:rowOff>
    </xdr:from>
    <xdr:to>
      <xdr:col>12</xdr:col>
      <xdr:colOff>1962150</xdr:colOff>
      <xdr:row>28</xdr:row>
      <xdr:rowOff>97631</xdr:rowOff>
    </xdr:to>
    <xdr:pic>
      <xdr:nvPicPr>
        <xdr:cNvPr id="104" name="Imagen 10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911" t="51311" r="49194" b="22847"/>
        <a:stretch/>
      </xdr:blipFill>
      <xdr:spPr bwMode="auto">
        <a:xfrm>
          <a:off x="6048375" y="2857500"/>
          <a:ext cx="4600575" cy="34504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1619252</xdr:colOff>
      <xdr:row>27</xdr:row>
      <xdr:rowOff>123826</xdr:rowOff>
    </xdr:from>
    <xdr:to>
      <xdr:col>12</xdr:col>
      <xdr:colOff>495302</xdr:colOff>
      <xdr:row>36</xdr:row>
      <xdr:rowOff>47756</xdr:rowOff>
    </xdr:to>
    <xdr:pic>
      <xdr:nvPicPr>
        <xdr:cNvPr id="105" name="Imagen 10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377" t="40075" r="36090" b="7491"/>
        <a:stretch/>
      </xdr:blipFill>
      <xdr:spPr bwMode="auto">
        <a:xfrm>
          <a:off x="7467602" y="6143626"/>
          <a:ext cx="1714500" cy="1638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466725</xdr:colOff>
      <xdr:row>11</xdr:row>
      <xdr:rowOff>0</xdr:rowOff>
    </xdr:from>
    <xdr:to>
      <xdr:col>12</xdr:col>
      <xdr:colOff>1571625</xdr:colOff>
      <xdr:row>28</xdr:row>
      <xdr:rowOff>9526</xdr:rowOff>
    </xdr:to>
    <xdr:pic>
      <xdr:nvPicPr>
        <xdr:cNvPr id="105" name="Imagen 10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209" t="12173" r="44779" b="21723"/>
        <a:stretch/>
      </xdr:blipFill>
      <xdr:spPr bwMode="auto">
        <a:xfrm>
          <a:off x="6315075" y="2857500"/>
          <a:ext cx="3943350" cy="33623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1743074</xdr:colOff>
      <xdr:row>27</xdr:row>
      <xdr:rowOff>133350</xdr:rowOff>
    </xdr:from>
    <xdr:to>
      <xdr:col>12</xdr:col>
      <xdr:colOff>495299</xdr:colOff>
      <xdr:row>36</xdr:row>
      <xdr:rowOff>38553</xdr:rowOff>
    </xdr:to>
    <xdr:pic>
      <xdr:nvPicPr>
        <xdr:cNvPr id="106" name="Imagen 105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264" t="30898" r="31535" b="16854"/>
        <a:stretch/>
      </xdr:blipFill>
      <xdr:spPr bwMode="auto">
        <a:xfrm>
          <a:off x="7591424" y="6153150"/>
          <a:ext cx="1590675" cy="16197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1509623</xdr:colOff>
      <xdr:row>11</xdr:row>
      <xdr:rowOff>107831</xdr:rowOff>
    </xdr:from>
    <xdr:to>
      <xdr:col>12</xdr:col>
      <xdr:colOff>882674</xdr:colOff>
      <xdr:row>36</xdr:row>
      <xdr:rowOff>171732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994" t="15539" r="52421" b="15224"/>
        <a:stretch/>
      </xdr:blipFill>
      <xdr:spPr bwMode="auto">
        <a:xfrm>
          <a:off x="7359411" y="2965331"/>
          <a:ext cx="2212579" cy="48982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1619250</xdr:colOff>
      <xdr:row>12</xdr:row>
      <xdr:rowOff>9525</xdr:rowOff>
    </xdr:from>
    <xdr:to>
      <xdr:col>12</xdr:col>
      <xdr:colOff>809392</xdr:colOff>
      <xdr:row>37</xdr:row>
      <xdr:rowOff>0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133" t="30899" r="61598" b="15356"/>
        <a:stretch/>
      </xdr:blipFill>
      <xdr:spPr bwMode="auto">
        <a:xfrm>
          <a:off x="7467600" y="3067050"/>
          <a:ext cx="2028592" cy="493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1743075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ACAR 750 1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36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3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93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54</v>
      </c>
      <c r="C12" s="168"/>
      <c r="D12" s="167" t="s">
        <v>3</v>
      </c>
      <c r="E12" s="168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 t="s">
        <v>14</v>
      </c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 t="s">
        <v>13</v>
      </c>
      <c r="C14" s="153"/>
      <c r="D14" s="39"/>
      <c r="E14" s="74">
        <v>4</v>
      </c>
      <c r="F14" s="14">
        <v>1.95</v>
      </c>
      <c r="G14" s="14">
        <v>2.5</v>
      </c>
      <c r="H14" s="14">
        <v>1.95</v>
      </c>
      <c r="I14" s="42">
        <f>F14*G14*H14*E14</f>
        <v>38.024999999999999</v>
      </c>
      <c r="J14" s="44" t="s">
        <v>24</v>
      </c>
      <c r="K14" s="12"/>
      <c r="L14" s="12"/>
      <c r="M14" s="13"/>
    </row>
    <row r="15" spans="2:13" ht="15" customHeight="1" x14ac:dyDescent="0.25">
      <c r="B15" s="163"/>
      <c r="C15" s="164"/>
      <c r="D15" s="161"/>
      <c r="E15" s="162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3" t="s">
        <v>17</v>
      </c>
      <c r="C16" s="164"/>
      <c r="D16" s="157">
        <v>4</v>
      </c>
      <c r="E16" s="158"/>
      <c r="F16" s="14">
        <v>1.95</v>
      </c>
      <c r="G16" s="14"/>
      <c r="H16" s="14">
        <v>1.95</v>
      </c>
      <c r="I16" s="42">
        <f>F16*H16*D16</f>
        <v>15.209999999999999</v>
      </c>
      <c r="J16" s="44" t="s">
        <v>25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28</v>
      </c>
      <c r="C18" s="41"/>
      <c r="D18" s="113"/>
      <c r="E18" s="114"/>
      <c r="F18" s="14">
        <v>1.95</v>
      </c>
      <c r="G18" s="14">
        <v>0.23</v>
      </c>
      <c r="H18" s="14">
        <v>1.95</v>
      </c>
      <c r="I18" s="14">
        <f>F18*G18*H18</f>
        <v>0.87457499999999999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>
        <v>0.4</v>
      </c>
      <c r="G19" s="14">
        <v>2.67</v>
      </c>
      <c r="H19" s="14">
        <v>0.4</v>
      </c>
      <c r="I19" s="14">
        <f>F19*G19*H19</f>
        <v>0.42720000000000002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65"/>
      <c r="E20" s="166"/>
      <c r="F20" s="14"/>
      <c r="G20" s="14"/>
      <c r="H20" s="14"/>
      <c r="I20" s="14">
        <f>I18+I19</f>
        <v>1.3017750000000001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3"/>
      <c r="C21" s="164"/>
      <c r="D21" s="165">
        <v>4</v>
      </c>
      <c r="E21" s="166"/>
      <c r="F21" s="14"/>
      <c r="G21" s="14"/>
      <c r="H21" s="14"/>
      <c r="I21" s="42">
        <f>I20*D21</f>
        <v>5.2071000000000005</v>
      </c>
      <c r="J21" s="44" t="s">
        <v>24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3" t="s">
        <v>18</v>
      </c>
      <c r="C22" s="164"/>
      <c r="D22" s="167" t="s">
        <v>20</v>
      </c>
      <c r="E22" s="168"/>
      <c r="F22" s="115" t="s">
        <v>3</v>
      </c>
      <c r="G22" s="115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0"/>
      <c r="C23" s="151"/>
      <c r="D23" s="161" t="s">
        <v>19</v>
      </c>
      <c r="E23" s="162"/>
      <c r="F23" s="14">
        <v>22</v>
      </c>
      <c r="G23" s="14">
        <v>1.2</v>
      </c>
      <c r="H23" s="43">
        <v>0.55700000000000005</v>
      </c>
      <c r="I23" s="14">
        <f>F23*G23*H23</f>
        <v>14.704800000000001</v>
      </c>
      <c r="J23" s="15"/>
      <c r="K23" s="12"/>
      <c r="L23" s="12"/>
      <c r="M23" s="13"/>
    </row>
    <row r="24" spans="2:16" ht="15" customHeight="1" x14ac:dyDescent="0.25">
      <c r="B24" s="150"/>
      <c r="C24" s="151"/>
      <c r="D24" s="161" t="s">
        <v>78</v>
      </c>
      <c r="E24" s="162"/>
      <c r="F24" s="14">
        <v>8</v>
      </c>
      <c r="G24" s="14">
        <v>3.4</v>
      </c>
      <c r="H24" s="43">
        <v>1.552</v>
      </c>
      <c r="I24" s="14">
        <f>F24*G24*H24</f>
        <v>42.214399999999998</v>
      </c>
      <c r="J24" s="15"/>
      <c r="K24" s="12"/>
      <c r="L24" s="12"/>
      <c r="M24" s="13"/>
    </row>
    <row r="25" spans="2:16" ht="15" customHeight="1" x14ac:dyDescent="0.25">
      <c r="B25" s="150"/>
      <c r="C25" s="151"/>
      <c r="D25" s="161" t="s">
        <v>22</v>
      </c>
      <c r="E25" s="162"/>
      <c r="F25" s="14">
        <v>24</v>
      </c>
      <c r="G25" s="14">
        <v>1.95</v>
      </c>
      <c r="H25" s="43">
        <v>0.996</v>
      </c>
      <c r="I25" s="14">
        <f>F25*G25*H25</f>
        <v>46.6128</v>
      </c>
      <c r="J25" s="15"/>
      <c r="K25" s="12"/>
      <c r="L25" s="12"/>
      <c r="M25" s="13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>
        <f>SUM(I23:I25)</f>
        <v>103.532</v>
      </c>
      <c r="J26" s="15" t="s">
        <v>23</v>
      </c>
      <c r="K26" s="12"/>
      <c r="L26" s="12"/>
      <c r="M26" s="13"/>
    </row>
    <row r="27" spans="2:16" ht="15" customHeight="1" x14ac:dyDescent="0.25">
      <c r="B27" s="150"/>
      <c r="C27" s="151"/>
      <c r="D27" s="157">
        <v>4</v>
      </c>
      <c r="E27" s="158"/>
      <c r="F27" s="14"/>
      <c r="G27" s="14"/>
      <c r="H27" s="14"/>
      <c r="I27" s="42">
        <f>I26*D27</f>
        <v>414.12799999999999</v>
      </c>
      <c r="J27" s="44" t="s">
        <v>23</v>
      </c>
      <c r="K27" s="12"/>
      <c r="L27" s="12"/>
      <c r="M27" s="13"/>
    </row>
    <row r="28" spans="2:16" ht="15" customHeight="1" x14ac:dyDescent="0.25">
      <c r="B28" s="159" t="s">
        <v>15</v>
      </c>
      <c r="C28" s="160"/>
      <c r="D28" s="152" t="s">
        <v>26</v>
      </c>
      <c r="E28" s="153"/>
      <c r="F28" s="45" t="s">
        <v>79</v>
      </c>
      <c r="G28" s="14"/>
      <c r="H28" s="14"/>
      <c r="I28" s="42">
        <f>32.82+0.256</f>
        <v>33.076000000000001</v>
      </c>
      <c r="J28" s="44" t="s">
        <v>24</v>
      </c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6">
    <mergeCell ref="B1:K2"/>
    <mergeCell ref="L1:M2"/>
    <mergeCell ref="B3:J4"/>
    <mergeCell ref="B5:J5"/>
    <mergeCell ref="C6:D6"/>
    <mergeCell ref="F6:J6"/>
    <mergeCell ref="K6:M6"/>
    <mergeCell ref="K4:M4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ACAR 750 1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95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4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94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54</v>
      </c>
      <c r="C12" s="168"/>
      <c r="D12" s="167" t="s">
        <v>3</v>
      </c>
      <c r="E12" s="168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 t="s">
        <v>14</v>
      </c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 t="s">
        <v>13</v>
      </c>
      <c r="C14" s="153"/>
      <c r="D14" s="39"/>
      <c r="E14" s="74">
        <v>4</v>
      </c>
      <c r="F14" s="14">
        <v>3.6</v>
      </c>
      <c r="G14" s="14">
        <v>2.88</v>
      </c>
      <c r="H14" s="14">
        <v>3.6</v>
      </c>
      <c r="I14" s="42">
        <f>F14*G14*H14*E14</f>
        <v>149.29920000000001</v>
      </c>
      <c r="J14" s="44" t="s">
        <v>24</v>
      </c>
      <c r="K14" s="12"/>
      <c r="L14" s="12"/>
      <c r="M14" s="13"/>
    </row>
    <row r="15" spans="2:13" ht="15" customHeight="1" x14ac:dyDescent="0.25">
      <c r="B15" s="163"/>
      <c r="C15" s="164"/>
      <c r="D15" s="161"/>
      <c r="E15" s="162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3" t="s">
        <v>17</v>
      </c>
      <c r="C16" s="164"/>
      <c r="D16" s="157">
        <v>4</v>
      </c>
      <c r="E16" s="158"/>
      <c r="F16" s="14">
        <v>3.6</v>
      </c>
      <c r="G16" s="14"/>
      <c r="H16" s="14">
        <v>3.6</v>
      </c>
      <c r="I16" s="42">
        <f>F16*H16*D16</f>
        <v>51.84</v>
      </c>
      <c r="J16" s="44" t="s">
        <v>25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28</v>
      </c>
      <c r="C18" s="41"/>
      <c r="D18" s="113"/>
      <c r="E18" s="114"/>
      <c r="F18" s="14">
        <v>3.6</v>
      </c>
      <c r="G18" s="14">
        <v>0.48</v>
      </c>
      <c r="H18" s="14">
        <v>3.6</v>
      </c>
      <c r="I18" s="14">
        <f>F18*G18*H18</f>
        <v>6.2207999999999997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>
        <v>0.4</v>
      </c>
      <c r="G19" s="14">
        <v>2.8</v>
      </c>
      <c r="H19" s="14">
        <v>0.4</v>
      </c>
      <c r="I19" s="14">
        <f>F19*G19*H19</f>
        <v>0.44799999999999995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65"/>
      <c r="E20" s="166"/>
      <c r="F20" s="14"/>
      <c r="G20" s="14"/>
      <c r="H20" s="14"/>
      <c r="I20" s="14">
        <f>I18+I19</f>
        <v>6.6687999999999992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3"/>
      <c r="C21" s="164"/>
      <c r="D21" s="165">
        <v>4</v>
      </c>
      <c r="E21" s="166"/>
      <c r="F21" s="14"/>
      <c r="G21" s="14"/>
      <c r="H21" s="14"/>
      <c r="I21" s="42">
        <f>I20*D21</f>
        <v>26.675199999999997</v>
      </c>
      <c r="J21" s="44" t="s">
        <v>24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3" t="s">
        <v>18</v>
      </c>
      <c r="C22" s="164"/>
      <c r="D22" s="167" t="s">
        <v>20</v>
      </c>
      <c r="E22" s="168"/>
      <c r="F22" s="115" t="s">
        <v>3</v>
      </c>
      <c r="G22" s="115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0"/>
      <c r="C23" s="151"/>
      <c r="D23" s="161" t="s">
        <v>19</v>
      </c>
      <c r="E23" s="162"/>
      <c r="F23" s="14">
        <v>11</v>
      </c>
      <c r="G23" s="14">
        <v>1.3</v>
      </c>
      <c r="H23" s="43">
        <v>0.55700000000000005</v>
      </c>
      <c r="I23" s="14">
        <f>F23*G23*H23</f>
        <v>7.9651000000000014</v>
      </c>
      <c r="J23" s="15"/>
      <c r="K23" s="12"/>
      <c r="L23" s="12"/>
      <c r="M23" s="13"/>
    </row>
    <row r="24" spans="2:16" ht="15" customHeight="1" x14ac:dyDescent="0.25">
      <c r="B24" s="150"/>
      <c r="C24" s="151"/>
      <c r="D24" s="161" t="s">
        <v>19</v>
      </c>
      <c r="E24" s="162"/>
      <c r="F24" s="14">
        <v>11</v>
      </c>
      <c r="G24" s="14">
        <v>0.95</v>
      </c>
      <c r="H24" s="43">
        <v>0.55700000000000005</v>
      </c>
      <c r="I24" s="14">
        <f>F24*G24*H24</f>
        <v>5.8206500000000005</v>
      </c>
      <c r="J24" s="15"/>
      <c r="K24" s="12"/>
      <c r="L24" s="12"/>
      <c r="M24" s="13"/>
    </row>
    <row r="25" spans="2:16" ht="15" customHeight="1" x14ac:dyDescent="0.25">
      <c r="B25" s="150"/>
      <c r="C25" s="151"/>
      <c r="D25" s="161" t="s">
        <v>29</v>
      </c>
      <c r="E25" s="162"/>
      <c r="F25" s="14">
        <v>44</v>
      </c>
      <c r="G25" s="14">
        <v>3.6</v>
      </c>
      <c r="H25" s="43">
        <v>2.2349999999999999</v>
      </c>
      <c r="I25" s="14">
        <f>F25*G25*H25</f>
        <v>354.024</v>
      </c>
      <c r="J25" s="15"/>
      <c r="K25" s="12"/>
      <c r="L25" s="12"/>
      <c r="M25" s="13"/>
    </row>
    <row r="26" spans="2:16" ht="15" customHeight="1" x14ac:dyDescent="0.25">
      <c r="B26" s="150"/>
      <c r="C26" s="151"/>
      <c r="D26" s="161" t="s">
        <v>29</v>
      </c>
      <c r="E26" s="162"/>
      <c r="F26" s="14">
        <v>8</v>
      </c>
      <c r="G26" s="14">
        <v>3.8</v>
      </c>
      <c r="H26" s="43">
        <v>2.2349999999999999</v>
      </c>
      <c r="I26" s="14">
        <f>F26*G26*H26</f>
        <v>67.943999999999988</v>
      </c>
      <c r="J26" s="15"/>
      <c r="K26" s="12"/>
      <c r="L26" s="12"/>
      <c r="M26" s="13"/>
    </row>
    <row r="27" spans="2:16" ht="15" customHeight="1" x14ac:dyDescent="0.25">
      <c r="B27" s="150"/>
      <c r="C27" s="151"/>
      <c r="D27" s="161" t="s">
        <v>78</v>
      </c>
      <c r="E27" s="162"/>
      <c r="F27" s="14">
        <v>4</v>
      </c>
      <c r="G27" s="14">
        <v>3.8</v>
      </c>
      <c r="H27" s="43">
        <v>1.552</v>
      </c>
      <c r="I27" s="14">
        <f>F27*G27*H27</f>
        <v>23.590399999999999</v>
      </c>
      <c r="J27" s="15"/>
      <c r="K27" s="12"/>
      <c r="L27" s="12"/>
      <c r="M27" s="13"/>
    </row>
    <row r="28" spans="2:16" ht="15" customHeight="1" x14ac:dyDescent="0.25">
      <c r="B28" s="150"/>
      <c r="C28" s="151"/>
      <c r="D28" s="161"/>
      <c r="E28" s="162"/>
      <c r="F28" s="14"/>
      <c r="G28" s="14"/>
      <c r="H28" s="43"/>
      <c r="I28" s="14">
        <f>SUM(I23:I27)</f>
        <v>459.34414999999996</v>
      </c>
      <c r="J28" s="15" t="s">
        <v>23</v>
      </c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7">
        <v>4</v>
      </c>
      <c r="E31" s="158"/>
      <c r="F31" s="14"/>
      <c r="G31" s="14"/>
      <c r="H31" s="14"/>
      <c r="I31" s="42">
        <f>I28*D31</f>
        <v>1837.3765999999998</v>
      </c>
      <c r="J31" s="44" t="s">
        <v>23</v>
      </c>
      <c r="K31" s="12"/>
      <c r="L31" s="12"/>
      <c r="M31" s="13"/>
    </row>
    <row r="32" spans="2:16" ht="15" customHeight="1" x14ac:dyDescent="0.25">
      <c r="B32" s="159" t="s">
        <v>15</v>
      </c>
      <c r="C32" s="160"/>
      <c r="D32" s="152" t="s">
        <v>26</v>
      </c>
      <c r="E32" s="153"/>
      <c r="F32" s="45" t="s">
        <v>80</v>
      </c>
      <c r="G32" s="14"/>
      <c r="H32" s="14"/>
      <c r="I32" s="42">
        <f>122.62+0.256</f>
        <v>122.876</v>
      </c>
      <c r="J32" s="44" t="s">
        <v>24</v>
      </c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98"/>
      <c r="C40" s="99"/>
      <c r="D40" s="99"/>
      <c r="E40" s="100"/>
      <c r="F40" s="101"/>
      <c r="G40" s="102"/>
      <c r="H40" s="102"/>
      <c r="I40" s="102"/>
      <c r="J40" s="103"/>
      <c r="K40" s="104"/>
      <c r="L40" s="105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6">
    <mergeCell ref="B43:E43"/>
    <mergeCell ref="F43:J43"/>
    <mergeCell ref="K43:L43"/>
    <mergeCell ref="D12:E12"/>
    <mergeCell ref="D13:E13"/>
    <mergeCell ref="D16:E16"/>
    <mergeCell ref="D24:E24"/>
    <mergeCell ref="D27:E27"/>
    <mergeCell ref="D28:E28"/>
    <mergeCell ref="B41:E41"/>
    <mergeCell ref="F41:J41"/>
    <mergeCell ref="K41:L41"/>
    <mergeCell ref="B42:E42"/>
    <mergeCell ref="F42:J42"/>
    <mergeCell ref="K42:L42"/>
    <mergeCell ref="B38:C38"/>
    <mergeCell ref="D38:E38"/>
    <mergeCell ref="G38:H38"/>
    <mergeCell ref="B39:E39"/>
    <mergeCell ref="F39:J39"/>
    <mergeCell ref="K39:L39"/>
    <mergeCell ref="B35:C35"/>
    <mergeCell ref="D35:E35"/>
    <mergeCell ref="B36:C36"/>
    <mergeCell ref="D36:E36"/>
    <mergeCell ref="B37:C37"/>
    <mergeCell ref="D37:E37"/>
    <mergeCell ref="B32:C32"/>
    <mergeCell ref="D32:E32"/>
    <mergeCell ref="B33:C33"/>
    <mergeCell ref="D33:E33"/>
    <mergeCell ref="B34:C34"/>
    <mergeCell ref="D34:E34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22:C22"/>
    <mergeCell ref="D22:E22"/>
    <mergeCell ref="B23:C23"/>
    <mergeCell ref="D23:E23"/>
    <mergeCell ref="B19:C19"/>
    <mergeCell ref="D19:E19"/>
    <mergeCell ref="B20:C20"/>
    <mergeCell ref="D20:E20"/>
    <mergeCell ref="B21:C21"/>
    <mergeCell ref="D21:E21"/>
    <mergeCell ref="B14:C14"/>
    <mergeCell ref="B15:C15"/>
    <mergeCell ref="D15:E15"/>
    <mergeCell ref="B16:C16"/>
    <mergeCell ref="B17:C17"/>
    <mergeCell ref="D17:E17"/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="106" zoomScaleNormal="100" zoomScaleSheetLayoutView="106" workbookViewId="0">
      <selection activeCell="H17" sqref="H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ACAR 750 1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74</v>
      </c>
      <c r="C6" s="210" t="s">
        <v>73</v>
      </c>
      <c r="D6" s="210"/>
      <c r="E6" s="52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5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44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41</v>
      </c>
      <c r="G12" s="6" t="s">
        <v>42</v>
      </c>
      <c r="H12" s="5" t="s">
        <v>3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 t="s">
        <v>91</v>
      </c>
      <c r="C14" s="153"/>
      <c r="D14" s="157" t="s">
        <v>53</v>
      </c>
      <c r="E14" s="158"/>
      <c r="F14" s="14">
        <v>4344</v>
      </c>
      <c r="G14" s="14" t="s">
        <v>40</v>
      </c>
      <c r="H14" s="14">
        <v>1.9</v>
      </c>
      <c r="I14" s="14">
        <f>F14*H14</f>
        <v>8253.6</v>
      </c>
      <c r="J14" s="15" t="s">
        <v>40</v>
      </c>
      <c r="K14" s="12"/>
      <c r="L14" s="12"/>
      <c r="M14" s="13"/>
    </row>
    <row r="15" spans="2:13" ht="15" customHeight="1" x14ac:dyDescent="0.25">
      <c r="B15" s="163"/>
      <c r="C15" s="164"/>
      <c r="D15" s="161"/>
      <c r="E15" s="162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63" t="s">
        <v>92</v>
      </c>
      <c r="C16" s="164"/>
      <c r="D16" s="157" t="s">
        <v>53</v>
      </c>
      <c r="E16" s="158"/>
      <c r="F16" s="14">
        <v>9252</v>
      </c>
      <c r="G16" s="14" t="s">
        <v>40</v>
      </c>
      <c r="H16" s="14">
        <v>0.4</v>
      </c>
      <c r="I16" s="14">
        <f>F16*H16</f>
        <v>3700.8</v>
      </c>
      <c r="J16" s="15" t="s">
        <v>40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11954.400000000001</v>
      </c>
      <c r="J18" s="44" t="s">
        <v>40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65"/>
      <c r="E20" s="166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3"/>
      <c r="C21" s="164"/>
      <c r="D21" s="165"/>
      <c r="E21" s="166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3"/>
      <c r="C22" s="164"/>
      <c r="D22" s="165"/>
      <c r="E22" s="166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0"/>
      <c r="C23" s="151"/>
      <c r="D23" s="161"/>
      <c r="E23" s="162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0"/>
      <c r="C24" s="151"/>
      <c r="D24" s="161"/>
      <c r="E24" s="162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161"/>
      <c r="E25" s="162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D14:E14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22" sqref="B22:C2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ACAR 750 1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52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6</v>
      </c>
      <c r="E7" s="27">
        <v>7</v>
      </c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81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65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216" t="s">
        <v>45</v>
      </c>
      <c r="C15" s="162"/>
      <c r="D15" s="161"/>
      <c r="E15" s="162"/>
      <c r="F15" s="14">
        <v>60</v>
      </c>
      <c r="G15" s="14" t="s">
        <v>46</v>
      </c>
      <c r="H15" s="14">
        <v>1</v>
      </c>
      <c r="I15" s="14">
        <f>F15*H15</f>
        <v>60</v>
      </c>
      <c r="J15" s="15" t="s">
        <v>46</v>
      </c>
      <c r="K15" s="12"/>
      <c r="L15" s="12"/>
      <c r="M15" s="13"/>
    </row>
    <row r="16" spans="2:13" ht="15" customHeight="1" x14ac:dyDescent="0.25">
      <c r="B16" s="112" t="s">
        <v>84</v>
      </c>
      <c r="C16" s="107"/>
      <c r="D16" s="106"/>
      <c r="E16" s="107"/>
      <c r="F16" s="14">
        <v>6</v>
      </c>
      <c r="G16" s="14" t="s">
        <v>46</v>
      </c>
      <c r="H16" s="14">
        <v>1</v>
      </c>
      <c r="I16" s="14">
        <f t="shared" ref="I16:I20" si="0">F16*H16</f>
        <v>6</v>
      </c>
      <c r="J16" s="15" t="s">
        <v>46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66</v>
      </c>
      <c r="C18" s="41"/>
      <c r="D18" s="96"/>
      <c r="E18" s="97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216" t="s">
        <v>45</v>
      </c>
      <c r="C19" s="162"/>
      <c r="D19" s="108"/>
      <c r="E19" s="109"/>
      <c r="F19" s="14">
        <v>174</v>
      </c>
      <c r="G19" s="14" t="s">
        <v>46</v>
      </c>
      <c r="H19" s="14">
        <v>1</v>
      </c>
      <c r="I19" s="14">
        <f t="shared" si="0"/>
        <v>174</v>
      </c>
      <c r="J19" s="15" t="s">
        <v>46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12" t="s">
        <v>84</v>
      </c>
      <c r="C20" s="111"/>
      <c r="D20" s="110"/>
      <c r="E20" s="111"/>
      <c r="F20" s="14">
        <v>6</v>
      </c>
      <c r="G20" s="14" t="s">
        <v>46</v>
      </c>
      <c r="H20" s="14">
        <v>1</v>
      </c>
      <c r="I20" s="14">
        <f t="shared" si="0"/>
        <v>6</v>
      </c>
      <c r="J20" s="15" t="s">
        <v>46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12" t="s">
        <v>85</v>
      </c>
      <c r="C21" s="107"/>
      <c r="D21" s="110"/>
      <c r="E21" s="111"/>
      <c r="F21" s="14">
        <v>12</v>
      </c>
      <c r="G21" s="14" t="s">
        <v>46</v>
      </c>
      <c r="H21" s="14">
        <v>1</v>
      </c>
      <c r="I21" s="14">
        <f t="shared" ref="I21" si="1">F21*H21</f>
        <v>12</v>
      </c>
      <c r="J21" s="15" t="s">
        <v>46</v>
      </c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3"/>
      <c r="C22" s="164"/>
      <c r="D22" s="165"/>
      <c r="E22" s="166"/>
      <c r="F22" s="42"/>
      <c r="G22" s="42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9"/>
      <c r="C23" s="160"/>
      <c r="D23" s="152"/>
      <c r="E23" s="15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0"/>
      <c r="C24" s="151"/>
      <c r="D24" s="217"/>
      <c r="E24" s="218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219"/>
      <c r="E25" s="220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68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2:C22"/>
    <mergeCell ref="D22:E22"/>
    <mergeCell ref="B23:C23"/>
    <mergeCell ref="D23:E23"/>
    <mergeCell ref="B17:C17"/>
    <mergeCell ref="D17:E17"/>
    <mergeCell ref="B19:C19"/>
    <mergeCell ref="F7:J7"/>
    <mergeCell ref="K7:M7"/>
    <mergeCell ref="B8:J11"/>
    <mergeCell ref="K8:M11"/>
    <mergeCell ref="B12:C12"/>
    <mergeCell ref="D12:E12"/>
    <mergeCell ref="B13:C13"/>
    <mergeCell ref="D13:E13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7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ACAR 750 1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73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8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67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 t="s">
        <v>68</v>
      </c>
      <c r="C14" s="153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3"/>
      <c r="C15" s="164"/>
      <c r="D15" s="161" t="s">
        <v>47</v>
      </c>
      <c r="E15" s="162"/>
      <c r="F15" s="14">
        <v>4</v>
      </c>
      <c r="G15" s="14" t="s">
        <v>46</v>
      </c>
      <c r="H15" s="14">
        <v>1</v>
      </c>
      <c r="I15" s="14">
        <f>F15*H15</f>
        <v>4</v>
      </c>
      <c r="J15" s="15" t="s">
        <v>46</v>
      </c>
      <c r="K15" s="12"/>
      <c r="L15" s="12"/>
      <c r="M15" s="13"/>
    </row>
    <row r="16" spans="2:13" ht="15" customHeight="1" x14ac:dyDescent="0.25">
      <c r="B16" s="163"/>
      <c r="C16" s="164"/>
      <c r="D16" s="157" t="s">
        <v>48</v>
      </c>
      <c r="E16" s="158"/>
      <c r="F16" s="14">
        <v>10</v>
      </c>
      <c r="G16" s="14" t="s">
        <v>23</v>
      </c>
      <c r="H16" s="14">
        <v>1</v>
      </c>
      <c r="I16" s="14">
        <f>F16*H16</f>
        <v>10</v>
      </c>
      <c r="J16" s="15" t="s">
        <v>23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57"/>
      <c r="E20" s="158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3"/>
      <c r="C21" s="164"/>
      <c r="D21" s="165"/>
      <c r="E21" s="166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3"/>
      <c r="C22" s="164"/>
      <c r="D22" s="165"/>
      <c r="E22" s="166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9"/>
      <c r="C23" s="160"/>
      <c r="D23" s="152"/>
      <c r="E23" s="15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9"/>
      <c r="C24" s="160"/>
      <c r="D24" s="217"/>
      <c r="E24" s="218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161"/>
      <c r="E25" s="162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6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ACAR 750 1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83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9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56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/>
      <c r="C14" s="153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3"/>
      <c r="C15" s="164"/>
      <c r="D15" s="161" t="s">
        <v>57</v>
      </c>
      <c r="E15" s="162"/>
      <c r="F15" s="14">
        <v>1000</v>
      </c>
      <c r="G15" s="14" t="s">
        <v>58</v>
      </c>
      <c r="H15" s="14">
        <v>1</v>
      </c>
      <c r="I15" s="14">
        <f>F15*H15</f>
        <v>1000</v>
      </c>
      <c r="J15" s="15" t="s">
        <v>58</v>
      </c>
      <c r="K15" s="12"/>
      <c r="L15" s="12"/>
      <c r="M15" s="13"/>
    </row>
    <row r="16" spans="2:13" ht="15" customHeight="1" x14ac:dyDescent="0.25">
      <c r="B16" s="163"/>
      <c r="C16" s="164"/>
      <c r="D16" s="157" t="s">
        <v>59</v>
      </c>
      <c r="E16" s="158"/>
      <c r="F16" s="14">
        <v>1</v>
      </c>
      <c r="G16" s="14" t="s">
        <v>46</v>
      </c>
      <c r="H16" s="14">
        <v>2</v>
      </c>
      <c r="I16" s="14">
        <f>F16*H16</f>
        <v>2</v>
      </c>
      <c r="J16" s="15" t="s">
        <v>46</v>
      </c>
      <c r="K16" s="12"/>
      <c r="L16" s="12"/>
      <c r="M16" s="13"/>
    </row>
    <row r="17" spans="2:16" ht="15" customHeight="1" x14ac:dyDescent="0.25">
      <c r="B17" s="169"/>
      <c r="C17" s="170"/>
      <c r="D17" s="161" t="s">
        <v>60</v>
      </c>
      <c r="E17" s="162"/>
      <c r="F17" s="14">
        <v>1</v>
      </c>
      <c r="G17" s="14" t="s">
        <v>46</v>
      </c>
      <c r="H17" s="14">
        <v>1</v>
      </c>
      <c r="I17" s="14">
        <f>F17*H17</f>
        <v>1</v>
      </c>
      <c r="J17" s="15" t="s">
        <v>46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1" t="s">
        <v>61</v>
      </c>
      <c r="E18" s="162"/>
      <c r="F18" s="14">
        <v>1</v>
      </c>
      <c r="G18" s="14" t="s">
        <v>46</v>
      </c>
      <c r="H18" s="14">
        <f>1/5</f>
        <v>0.2</v>
      </c>
      <c r="I18" s="14">
        <f>F18*H18</f>
        <v>0.2</v>
      </c>
      <c r="J18" s="15" t="s">
        <v>46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57"/>
      <c r="E20" s="158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3"/>
      <c r="C21" s="164"/>
      <c r="D21" s="165"/>
      <c r="E21" s="166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3"/>
      <c r="C22" s="164"/>
      <c r="D22" s="165"/>
      <c r="E22" s="166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9"/>
      <c r="C23" s="160"/>
      <c r="D23" s="152"/>
      <c r="E23" s="15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9"/>
      <c r="C24" s="160"/>
      <c r="D24" s="217"/>
      <c r="E24" s="218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161"/>
      <c r="E25" s="162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D18:E18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ACAR 750 1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95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10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70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/>
      <c r="C14" s="153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3"/>
      <c r="C15" s="164"/>
      <c r="D15" s="161" t="s">
        <v>71</v>
      </c>
      <c r="E15" s="162"/>
      <c r="F15" s="14">
        <f>390*1.06</f>
        <v>413.40000000000003</v>
      </c>
      <c r="G15" s="14" t="s">
        <v>23</v>
      </c>
      <c r="H15" s="14">
        <v>1</v>
      </c>
      <c r="I15" s="14">
        <f>F15*H15</f>
        <v>413.40000000000003</v>
      </c>
      <c r="J15" s="15" t="s">
        <v>23</v>
      </c>
      <c r="K15" s="12"/>
      <c r="L15" s="12"/>
      <c r="M15" s="13"/>
    </row>
    <row r="16" spans="2:13" ht="15" customHeight="1" x14ac:dyDescent="0.25">
      <c r="B16" s="163"/>
      <c r="C16" s="164"/>
      <c r="D16" s="157" t="s">
        <v>59</v>
      </c>
      <c r="E16" s="158"/>
      <c r="F16" s="14">
        <v>1</v>
      </c>
      <c r="G16" s="14" t="s">
        <v>46</v>
      </c>
      <c r="H16" s="14">
        <v>2</v>
      </c>
      <c r="I16" s="14">
        <f>F16*H16</f>
        <v>2</v>
      </c>
      <c r="J16" s="15" t="s">
        <v>46</v>
      </c>
      <c r="K16" s="12"/>
      <c r="L16" s="12"/>
      <c r="M16" s="13"/>
    </row>
    <row r="17" spans="2:16" ht="15" customHeight="1" x14ac:dyDescent="0.25">
      <c r="B17" s="169"/>
      <c r="C17" s="170"/>
      <c r="D17" s="161" t="s">
        <v>60</v>
      </c>
      <c r="E17" s="162"/>
      <c r="F17" s="14">
        <v>1</v>
      </c>
      <c r="G17" s="14" t="s">
        <v>46</v>
      </c>
      <c r="H17" s="14">
        <v>1</v>
      </c>
      <c r="I17" s="14">
        <f>F17*H17</f>
        <v>1</v>
      </c>
      <c r="J17" s="15" t="s">
        <v>46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1"/>
      <c r="E18" s="16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57"/>
      <c r="E20" s="158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3"/>
      <c r="C21" s="164"/>
      <c r="D21" s="165"/>
      <c r="E21" s="166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3"/>
      <c r="C22" s="164"/>
      <c r="D22" s="165"/>
      <c r="E22" s="166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9"/>
      <c r="C23" s="160"/>
      <c r="D23" s="152"/>
      <c r="E23" s="15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9"/>
      <c r="C24" s="160"/>
      <c r="D24" s="217"/>
      <c r="E24" s="218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161"/>
      <c r="E25" s="162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98"/>
      <c r="C40" s="99"/>
      <c r="D40" s="99"/>
      <c r="E40" s="100"/>
      <c r="F40" s="101"/>
      <c r="G40" s="102"/>
      <c r="H40" s="102"/>
      <c r="I40" s="102"/>
      <c r="J40" s="103"/>
      <c r="K40" s="104"/>
      <c r="L40" s="105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F16" sqref="F16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ACAR 750 1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83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11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86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/>
      <c r="C14" s="153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3"/>
      <c r="C15" s="164"/>
      <c r="D15" s="161" t="s">
        <v>87</v>
      </c>
      <c r="E15" s="162"/>
      <c r="F15" s="14">
        <f>1045*1.06*1</f>
        <v>1107.7</v>
      </c>
      <c r="G15" s="14" t="s">
        <v>23</v>
      </c>
      <c r="H15" s="14">
        <v>6</v>
      </c>
      <c r="I15" s="14">
        <f>F15*H15</f>
        <v>6646.2000000000007</v>
      </c>
      <c r="J15" s="15" t="s">
        <v>23</v>
      </c>
      <c r="K15" s="12"/>
      <c r="L15" s="12"/>
      <c r="M15" s="13"/>
    </row>
    <row r="16" spans="2:13" ht="15" customHeight="1" x14ac:dyDescent="0.25">
      <c r="B16" s="163"/>
      <c r="C16" s="164"/>
      <c r="D16" s="157" t="s">
        <v>62</v>
      </c>
      <c r="E16" s="158"/>
      <c r="F16" s="14">
        <v>1</v>
      </c>
      <c r="G16" s="14" t="s">
        <v>46</v>
      </c>
      <c r="H16" s="14">
        <v>24</v>
      </c>
      <c r="I16" s="14">
        <f>F16*H16</f>
        <v>24</v>
      </c>
      <c r="J16" s="15" t="s">
        <v>46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1"/>
      <c r="E18" s="16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57"/>
      <c r="E20" s="158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3"/>
      <c r="C21" s="164"/>
      <c r="D21" s="165"/>
      <c r="E21" s="166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3"/>
      <c r="C22" s="164"/>
      <c r="D22" s="165"/>
      <c r="E22" s="166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9"/>
      <c r="C23" s="160"/>
      <c r="D23" s="152"/>
      <c r="E23" s="15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9"/>
      <c r="C24" s="160"/>
      <c r="D24" s="217"/>
      <c r="E24" s="218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161"/>
      <c r="E25" s="162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3"/>
  <sheetViews>
    <sheetView tabSelected="1" workbookViewId="0">
      <selection activeCell="D13" sqref="D13"/>
    </sheetView>
  </sheetViews>
  <sheetFormatPr baseColWidth="10" defaultRowHeight="15" x14ac:dyDescent="0.25"/>
  <cols>
    <col min="1" max="1" width="5.28515625" customWidth="1"/>
    <col min="2" max="2" width="40.5703125" customWidth="1"/>
  </cols>
  <sheetData>
    <row r="6" spans="1:6" x14ac:dyDescent="0.25">
      <c r="A6" s="82" t="s">
        <v>82</v>
      </c>
      <c r="B6" s="82" t="s">
        <v>83</v>
      </c>
    </row>
    <row r="8" spans="1:6" x14ac:dyDescent="0.25">
      <c r="A8" s="75" t="s">
        <v>33</v>
      </c>
      <c r="B8" s="75" t="s">
        <v>30</v>
      </c>
      <c r="C8" s="75" t="s">
        <v>4</v>
      </c>
      <c r="D8" s="75" t="s">
        <v>3</v>
      </c>
      <c r="E8" s="76" t="s">
        <v>31</v>
      </c>
      <c r="F8" s="76" t="s">
        <v>32</v>
      </c>
    </row>
    <row r="9" spans="1:6" x14ac:dyDescent="0.25">
      <c r="A9" s="81">
        <v>1</v>
      </c>
      <c r="B9" s="77" t="s">
        <v>38</v>
      </c>
      <c r="C9" s="78" t="s">
        <v>34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39</v>
      </c>
      <c r="C10" s="78" t="s">
        <v>34</v>
      </c>
      <c r="D10" s="79">
        <v>1</v>
      </c>
      <c r="E10" s="80"/>
      <c r="F10" s="80"/>
    </row>
    <row r="11" spans="1:6" x14ac:dyDescent="0.25">
      <c r="A11" s="81">
        <f t="shared" ref="A11:A19" si="0">A10+1</f>
        <v>3</v>
      </c>
      <c r="B11" s="77" t="s">
        <v>89</v>
      </c>
      <c r="C11" s="78" t="s">
        <v>69</v>
      </c>
      <c r="D11" s="79">
        <v>1.9</v>
      </c>
      <c r="E11" s="80"/>
      <c r="F11" s="80"/>
    </row>
    <row r="12" spans="1:6" x14ac:dyDescent="0.25">
      <c r="A12" s="81">
        <f t="shared" si="0"/>
        <v>4</v>
      </c>
      <c r="B12" s="77" t="s">
        <v>90</v>
      </c>
      <c r="C12" s="78" t="s">
        <v>69</v>
      </c>
      <c r="D12" s="79">
        <v>0.4</v>
      </c>
      <c r="E12" s="80"/>
      <c r="F12" s="80"/>
    </row>
    <row r="13" spans="1:6" x14ac:dyDescent="0.25">
      <c r="A13" s="81">
        <f t="shared" si="0"/>
        <v>5</v>
      </c>
      <c r="B13" s="77" t="s">
        <v>36</v>
      </c>
      <c r="C13" s="78" t="s">
        <v>23</v>
      </c>
      <c r="D13" s="79">
        <f>'Montaje '!I18</f>
        <v>11954.400000000001</v>
      </c>
      <c r="E13" s="80"/>
      <c r="F13" s="80"/>
    </row>
    <row r="14" spans="1:6" ht="25.5" x14ac:dyDescent="0.25">
      <c r="A14" s="81">
        <f t="shared" si="0"/>
        <v>6</v>
      </c>
      <c r="B14" s="77" t="s">
        <v>63</v>
      </c>
      <c r="C14" s="78" t="s">
        <v>69</v>
      </c>
      <c r="D14" s="79">
        <v>1.9</v>
      </c>
      <c r="E14" s="80"/>
      <c r="F14" s="80"/>
    </row>
    <row r="15" spans="1:6" ht="25.5" x14ac:dyDescent="0.25">
      <c r="A15" s="81">
        <f t="shared" si="0"/>
        <v>7</v>
      </c>
      <c r="B15" s="77" t="s">
        <v>64</v>
      </c>
      <c r="C15" s="78" t="s">
        <v>69</v>
      </c>
      <c r="D15" s="79">
        <v>0.4</v>
      </c>
      <c r="E15" s="80"/>
      <c r="F15" s="80"/>
    </row>
    <row r="16" spans="1:6" x14ac:dyDescent="0.25">
      <c r="A16" s="81">
        <v>8</v>
      </c>
      <c r="B16" s="77" t="s">
        <v>37</v>
      </c>
      <c r="C16" s="78" t="s">
        <v>69</v>
      </c>
      <c r="D16" s="79">
        <v>2.2999999999999998</v>
      </c>
      <c r="E16" s="80"/>
      <c r="F16" s="80"/>
    </row>
    <row r="17" spans="1:6" ht="25.5" x14ac:dyDescent="0.25">
      <c r="A17" s="81">
        <f t="shared" si="0"/>
        <v>9</v>
      </c>
      <c r="B17" s="77" t="s">
        <v>55</v>
      </c>
      <c r="C17" s="78" t="s">
        <v>34</v>
      </c>
      <c r="D17" s="79">
        <v>1</v>
      </c>
      <c r="E17" s="80"/>
      <c r="F17" s="80"/>
    </row>
    <row r="18" spans="1:6" ht="25.5" x14ac:dyDescent="0.25">
      <c r="A18" s="81">
        <f t="shared" si="0"/>
        <v>10</v>
      </c>
      <c r="B18" s="77" t="s">
        <v>72</v>
      </c>
      <c r="C18" s="78" t="s">
        <v>35</v>
      </c>
      <c r="D18" s="79">
        <v>1</v>
      </c>
      <c r="E18" s="80"/>
      <c r="F18" s="80"/>
    </row>
    <row r="19" spans="1:6" ht="25.5" x14ac:dyDescent="0.25">
      <c r="A19" s="81">
        <f t="shared" si="0"/>
        <v>11</v>
      </c>
      <c r="B19" s="77" t="s">
        <v>88</v>
      </c>
      <c r="C19" s="78" t="s">
        <v>35</v>
      </c>
      <c r="D19" s="79">
        <v>1</v>
      </c>
      <c r="E19" s="80"/>
      <c r="F19" s="80"/>
    </row>
    <row r="20" spans="1:6" x14ac:dyDescent="0.25">
      <c r="A20" s="81"/>
      <c r="B20" s="77"/>
      <c r="C20" s="78"/>
      <c r="D20" s="79"/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</sheetData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CIM SUSP</vt:lpstr>
      <vt:lpstr>CIM DEF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'CIM DEF'!Área_de_impresión</vt:lpstr>
      <vt:lpstr>'CIM SUSP'!Área_de_impresión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2018-10-02T02:53:09Z</dcterms:modified>
</cp:coreProperties>
</file>